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8210" windowHeight="87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'Лист1'!$A$14:$G$26</definedName>
  </definedNames>
  <calcPr fullCalcOnLoad="1"/>
</workbook>
</file>

<file path=xl/comments1.xml><?xml version="1.0" encoding="utf-8"?>
<comments xmlns="http://schemas.openxmlformats.org/spreadsheetml/2006/main">
  <authors>
    <author>Угнивенко</author>
    <author>Саша</author>
  </authors>
  <commentList>
    <comment ref="E18" authorId="0">
      <text>
        <r>
          <rPr>
            <b/>
            <sz val="8"/>
            <rFont val="Tahoma"/>
            <family val="0"/>
          </rPr>
          <t>Угнивенко:</t>
        </r>
        <r>
          <rPr>
            <sz val="8"/>
            <rFont val="Tahoma"/>
            <family val="0"/>
          </rPr>
          <t xml:space="preserve">
Удлиннение верно в пределах от 4,8 до 5,6
</t>
        </r>
      </text>
    </comment>
    <comment ref="A13" authorId="1">
      <text>
        <r>
          <rPr>
            <sz val="8"/>
            <rFont val="Tahoma"/>
            <family val="0"/>
          </rPr>
          <t xml:space="preserve">0-попутный,90-боковой,180-встречный
по отношению к направлению маршрута
</t>
        </r>
      </text>
    </comment>
    <comment ref="E24" authorId="1">
      <text>
        <r>
          <rPr>
            <b/>
            <sz val="8"/>
            <rFont val="Tahoma"/>
            <family val="0"/>
          </rPr>
          <t xml:space="preserve">Обтекаемая подвеска.
</t>
        </r>
      </text>
    </comment>
    <comment ref="B23" authorId="1">
      <text>
        <r>
          <rPr>
            <sz val="8"/>
            <rFont val="Tahoma"/>
            <family val="0"/>
          </rPr>
          <t xml:space="preserve">Коэффициент учитывающий эффективность клевант.
</t>
        </r>
      </text>
    </comment>
  </commentList>
</comments>
</file>

<file path=xl/sharedStrings.xml><?xml version="1.0" encoding="utf-8"?>
<sst xmlns="http://schemas.openxmlformats.org/spreadsheetml/2006/main" count="30" uniqueCount="29">
  <si>
    <t>Sпл.</t>
  </si>
  <si>
    <t>Gвз.</t>
  </si>
  <si>
    <t>Су пл.</t>
  </si>
  <si>
    <t>Су пр.</t>
  </si>
  <si>
    <t>Сх сумм.</t>
  </si>
  <si>
    <t>Скорость,км/ч</t>
  </si>
  <si>
    <t>Качество</t>
  </si>
  <si>
    <t>Vy,м/с</t>
  </si>
  <si>
    <t>Vконтр</t>
  </si>
  <si>
    <t>Контрольная Vy</t>
  </si>
  <si>
    <t>Сх подвески.</t>
  </si>
  <si>
    <t>Сх строп.</t>
  </si>
  <si>
    <t>Сх трен.дав.</t>
  </si>
  <si>
    <t>Сх индукт.</t>
  </si>
  <si>
    <t>Арочность,%</t>
  </si>
  <si>
    <t>Д.строп.мм</t>
  </si>
  <si>
    <t>Удлин-е</t>
  </si>
  <si>
    <t>Входные данные</t>
  </si>
  <si>
    <t>Общая L строп</t>
  </si>
  <si>
    <t>При ветре</t>
  </si>
  <si>
    <t>Сила ветра</t>
  </si>
  <si>
    <t>Суммарная,м/c</t>
  </si>
  <si>
    <t>Угол ветра</t>
  </si>
  <si>
    <t>Cх max клевант</t>
  </si>
  <si>
    <t>Контрольное качество (для Vконтр)</t>
  </si>
  <si>
    <t>Vсумм,м/с</t>
  </si>
  <si>
    <t>Нисходняк</t>
  </si>
  <si>
    <t>м/с</t>
  </si>
  <si>
    <t>градусов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</si>
</sst>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"/>
  </numFmts>
  <fonts count="10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22"/>
      <name val="Arial Cyr"/>
      <family val="2"/>
    </font>
    <font>
      <sz val="10"/>
      <color indexed="40"/>
      <name val="Arial Cyr"/>
      <family val="2"/>
    </font>
    <font>
      <sz val="10"/>
      <color indexed="10"/>
      <name val="Arial Cyr"/>
      <family val="2"/>
    </font>
    <font>
      <b/>
      <sz val="8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2" fillId="2" borderId="0" xfId="0" applyNumberFormat="1" applyFont="1" applyFill="1" applyAlignment="1">
      <alignment horizontal="center"/>
    </xf>
    <xf numFmtId="166" fontId="2" fillId="3" borderId="0" xfId="0" applyNumberFormat="1" applyFont="1" applyFill="1" applyAlignment="1">
      <alignment horizontal="center"/>
    </xf>
    <xf numFmtId="0" fontId="3" fillId="4" borderId="0" xfId="0" applyFon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1" fontId="3" fillId="4" borderId="0" xfId="0" applyNumberFormat="1" applyFont="1" applyFill="1" applyAlignment="1">
      <alignment horizontal="center"/>
    </xf>
    <xf numFmtId="0" fontId="6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2" fillId="3" borderId="0" xfId="0" applyNumberFormat="1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0" fillId="0" borderId="0" xfId="0" applyAlignment="1">
      <alignment horizontal="center"/>
    </xf>
    <xf numFmtId="166" fontId="3" fillId="4" borderId="0" xfId="0" applyNumberFormat="1" applyFont="1" applyFill="1" applyAlignment="1">
      <alignment horizontal="center"/>
    </xf>
    <xf numFmtId="2" fontId="6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75"/>
          <c:y val="0.08675"/>
          <c:w val="0.91325"/>
          <c:h val="0.817"/>
        </c:manualLayout>
      </c:layout>
      <c:scatterChart>
        <c:scatterStyle val="smoothMarker"/>
        <c:varyColors val="0"/>
        <c:ser>
          <c:idx val="0"/>
          <c:order val="0"/>
          <c:tx>
            <c:v>Качество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Лист1!$A$27:$A$44</c:f>
              <c:numCache/>
            </c:numRef>
          </c:xVal>
          <c:yVal>
            <c:numRef>
              <c:f>Лист1!$C$27:$C$44</c:f>
              <c:numCache/>
            </c:numRef>
          </c:yVal>
          <c:smooth val="1"/>
        </c:ser>
        <c:ser>
          <c:idx val="1"/>
          <c:order val="1"/>
          <c:tx>
            <c:v>При ветре и нисходняке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Лист1!$A$27:$A$44</c:f>
              <c:numCache/>
            </c:numRef>
          </c:xVal>
          <c:yVal>
            <c:numRef>
              <c:f>Лист1!$E$27:$E$44</c:f>
              <c:numCache/>
            </c:numRef>
          </c:yVal>
          <c:smooth val="1"/>
        </c:ser>
        <c:axId val="18442620"/>
        <c:axId val="31765853"/>
      </c:scatterChart>
      <c:valAx>
        <c:axId val="18442620"/>
        <c:scaling>
          <c:orientation val="minMax"/>
          <c:max val="60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Скорость, км/ч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765853"/>
        <c:crossesAt val="0"/>
        <c:crossBetween val="midCat"/>
        <c:dispUnits/>
      </c:valAx>
      <c:valAx>
        <c:axId val="31765853"/>
        <c:scaling>
          <c:orientation val="minMax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Су/Сх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442620"/>
        <c:crosses val="autoZero"/>
        <c:crossBetween val="midCat"/>
        <c:dispUnits/>
        <c:majorUnit val="1"/>
        <c:minorUnit val="0.5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83"/>
          <c:y val="0.007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Снижение</a:t>
            </a:r>
          </a:p>
        </c:rich>
      </c:tx>
      <c:layout/>
      <c:spPr>
        <a:solidFill>
          <a:srgbClr val="CCFFCC"/>
        </a:solidFill>
        <a:ln w="3175">
          <a:noFill/>
        </a:ln>
      </c:spPr>
    </c:title>
    <c:plotArea>
      <c:layout>
        <c:manualLayout>
          <c:xMode val="edge"/>
          <c:yMode val="edge"/>
          <c:x val="0.07925"/>
          <c:y val="0.1555"/>
          <c:w val="0.80225"/>
          <c:h val="0.805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Лист1!$A$27:$A$44</c:f>
              <c:numCache/>
            </c:numRef>
          </c:xVal>
          <c:yVal>
            <c:numRef>
              <c:f>Лист1!$D$27:$D$44</c:f>
              <c:numCache/>
            </c:numRef>
          </c:yVal>
          <c:smooth val="1"/>
        </c:ser>
        <c:axId val="17457222"/>
        <c:axId val="22897271"/>
      </c:scatterChart>
      <c:valAx>
        <c:axId val="17457222"/>
        <c:scaling>
          <c:orientation val="minMax"/>
          <c:max val="60"/>
          <c:min val="2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2897271"/>
        <c:crosses val="autoZero"/>
        <c:crossBetween val="midCat"/>
        <c:dispUnits/>
        <c:majorUnit val="5"/>
      </c:valAx>
      <c:valAx>
        <c:axId val="22897271"/>
        <c:scaling>
          <c:orientation val="minMax"/>
          <c:max val="3"/>
          <c:min val="0.7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457222"/>
        <c:crosses val="autoZero"/>
        <c:crossBetween val="midCat"/>
        <c:dispUnits/>
        <c:majorUnit val="0.2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1</xdr:row>
      <xdr:rowOff>19050</xdr:rowOff>
    </xdr:from>
    <xdr:to>
      <xdr:col>15</xdr:col>
      <xdr:colOff>104775</xdr:colOff>
      <xdr:row>26</xdr:row>
      <xdr:rowOff>47625</xdr:rowOff>
    </xdr:to>
    <xdr:graphicFrame>
      <xdr:nvGraphicFramePr>
        <xdr:cNvPr id="1" name="Chart 1"/>
        <xdr:cNvGraphicFramePr/>
      </xdr:nvGraphicFramePr>
      <xdr:xfrm>
        <a:off x="5353050" y="180975"/>
        <a:ext cx="6267450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447675</xdr:colOff>
      <xdr:row>26</xdr:row>
      <xdr:rowOff>95250</xdr:rowOff>
    </xdr:from>
    <xdr:to>
      <xdr:col>14</xdr:col>
      <xdr:colOff>228600</xdr:colOff>
      <xdr:row>45</xdr:row>
      <xdr:rowOff>47625</xdr:rowOff>
    </xdr:to>
    <xdr:graphicFrame>
      <xdr:nvGraphicFramePr>
        <xdr:cNvPr id="2" name="Chart 2"/>
        <xdr:cNvGraphicFramePr/>
      </xdr:nvGraphicFramePr>
      <xdr:xfrm>
        <a:off x="5791200" y="4381500"/>
        <a:ext cx="526732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 topLeftCell="A1">
      <selection activeCell="B14" sqref="B14"/>
    </sheetView>
  </sheetViews>
  <sheetFormatPr defaultColWidth="9.00390625" defaultRowHeight="12.75"/>
  <cols>
    <col min="1" max="1" width="15.375" style="0" customWidth="1"/>
    <col min="2" max="2" width="14.00390625" style="0" customWidth="1"/>
    <col min="3" max="3" width="12.375" style="0" bestFit="1" customWidth="1"/>
    <col min="4" max="4" width="10.375" style="0" customWidth="1"/>
  </cols>
  <sheetData>
    <row r="1" spans="1:10" ht="12.75">
      <c r="A1" s="10"/>
      <c r="B1" s="10"/>
      <c r="C1" s="10"/>
      <c r="D1" s="9"/>
      <c r="E1" s="9"/>
      <c r="F1" s="9"/>
      <c r="G1" s="9"/>
      <c r="J1" s="4"/>
    </row>
    <row r="2" spans="1:4" ht="12.75">
      <c r="A2" s="10"/>
      <c r="B2" s="10"/>
      <c r="C2" s="11"/>
      <c r="D2" s="11"/>
    </row>
    <row r="3" spans="1:4" ht="12.75">
      <c r="A3" s="10"/>
      <c r="B3" s="10"/>
      <c r="C3" s="11"/>
      <c r="D3" s="11"/>
    </row>
    <row r="4" spans="1:4" ht="12.75">
      <c r="A4" s="10"/>
      <c r="B4" s="10"/>
      <c r="C4" s="11"/>
      <c r="D4" s="11"/>
    </row>
    <row r="5" spans="1:4" ht="12.75">
      <c r="A5" s="10"/>
      <c r="B5" s="10"/>
      <c r="C5" s="11"/>
      <c r="D5" s="11"/>
    </row>
    <row r="6" spans="1:4" ht="12.75">
      <c r="A6" s="10"/>
      <c r="B6" s="10"/>
      <c r="C6" s="11"/>
      <c r="D6" s="11"/>
    </row>
    <row r="7" spans="1:4" ht="12.75">
      <c r="A7" s="10"/>
      <c r="B7" s="10"/>
      <c r="C7" s="11"/>
      <c r="D7" s="11"/>
    </row>
    <row r="8" spans="1:4" ht="12.75">
      <c r="A8" s="10"/>
      <c r="B8" s="10"/>
      <c r="C8" s="11"/>
      <c r="D8" s="11"/>
    </row>
    <row r="9" spans="1:4" ht="12.75">
      <c r="A9" s="10"/>
      <c r="B9" s="10"/>
      <c r="C9" s="11"/>
      <c r="D9" s="11"/>
    </row>
    <row r="10" spans="1:4" ht="12.75">
      <c r="A10" s="10"/>
      <c r="B10" s="10"/>
      <c r="C10" s="11"/>
      <c r="D10" s="11"/>
    </row>
    <row r="11" spans="1:4" ht="12.75">
      <c r="A11" s="10"/>
      <c r="B11" s="10"/>
      <c r="C11" s="11"/>
      <c r="D11" s="11"/>
    </row>
    <row r="12" spans="1:4" ht="12.75">
      <c r="A12" t="s">
        <v>20</v>
      </c>
      <c r="B12" s="12">
        <v>2</v>
      </c>
      <c r="C12" t="s">
        <v>27</v>
      </c>
      <c r="D12" s="2"/>
    </row>
    <row r="13" spans="1:4" ht="12.75">
      <c r="A13" t="s">
        <v>22</v>
      </c>
      <c r="B13" s="12">
        <v>90</v>
      </c>
      <c r="C13" t="s">
        <v>28</v>
      </c>
      <c r="D13" s="2"/>
    </row>
    <row r="14" spans="1:4" ht="12.75">
      <c r="A14" t="s">
        <v>26</v>
      </c>
      <c r="B14" s="22">
        <v>1</v>
      </c>
      <c r="C14" t="s">
        <v>27</v>
      </c>
      <c r="D14" s="2"/>
    </row>
    <row r="15" spans="1:4" ht="12.75">
      <c r="A15" s="20" t="s">
        <v>17</v>
      </c>
      <c r="B15" s="20"/>
      <c r="C15" s="20"/>
      <c r="D15" s="2"/>
    </row>
    <row r="16" spans="1:5" ht="12.75">
      <c r="A16" s="1" t="s">
        <v>0</v>
      </c>
      <c r="B16" s="1" t="s">
        <v>1</v>
      </c>
      <c r="C16" s="1" t="s">
        <v>8</v>
      </c>
      <c r="D16" s="2" t="s">
        <v>2</v>
      </c>
      <c r="E16" s="1" t="s">
        <v>3</v>
      </c>
    </row>
    <row r="17" spans="1:5" ht="12.75">
      <c r="A17" s="8">
        <v>26.2</v>
      </c>
      <c r="B17" s="7">
        <v>100</v>
      </c>
      <c r="C17" s="7">
        <v>37</v>
      </c>
      <c r="D17" s="2">
        <f>B17*9.81/(((1.23*C17*C17/(3.6*3.6))/2)*A17)</f>
        <v>0.5763604260034036</v>
      </c>
      <c r="E17" s="2">
        <f>(B17*9.81/(((1.23*C17*C17/(3.6*3.6))/2)*A19))</f>
        <v>0.6624832482797742</v>
      </c>
    </row>
    <row r="18" spans="1:5" ht="12.75">
      <c r="A18" s="1"/>
      <c r="B18" t="s">
        <v>18</v>
      </c>
      <c r="C18" t="s">
        <v>14</v>
      </c>
      <c r="D18" t="s">
        <v>15</v>
      </c>
      <c r="E18" t="s">
        <v>16</v>
      </c>
    </row>
    <row r="19" spans="1:5" ht="12.75">
      <c r="A19" s="4">
        <f>(1-C19/100)*A17</f>
        <v>22.794</v>
      </c>
      <c r="B19" s="7">
        <v>282</v>
      </c>
      <c r="C19" s="8">
        <v>13</v>
      </c>
      <c r="D19" s="7">
        <v>0.89</v>
      </c>
      <c r="E19" s="7">
        <v>5.46</v>
      </c>
    </row>
    <row r="20" spans="1:4" ht="12.75">
      <c r="A20" s="21"/>
      <c r="B20" s="21"/>
      <c r="C20" s="21"/>
      <c r="D20" s="21"/>
    </row>
    <row r="21" spans="1:5" ht="12.75">
      <c r="A21" t="s">
        <v>10</v>
      </c>
      <c r="B21" t="s">
        <v>11</v>
      </c>
      <c r="C21" t="s">
        <v>12</v>
      </c>
      <c r="D21" t="s">
        <v>13</v>
      </c>
      <c r="E21" t="s">
        <v>4</v>
      </c>
    </row>
    <row r="22" spans="1:5" ht="12.75">
      <c r="A22" s="3">
        <f>1.2*0.42/A19</f>
        <v>0.022111081863648328</v>
      </c>
      <c r="B22" s="3">
        <f>0.62*0.001*D19*B19/A19</f>
        <v>0.0068266912345354034</v>
      </c>
      <c r="C22" s="3">
        <v>0.012</v>
      </c>
      <c r="D22" s="3">
        <f>0.0735*E17*E17*5.15/E19</f>
        <v>0.030426481068769464</v>
      </c>
      <c r="E22" s="3">
        <f>SUM(A22:D22)</f>
        <v>0.0713642541669532</v>
      </c>
    </row>
    <row r="23" spans="1:3" ht="12.75">
      <c r="A23" s="3">
        <f>1.2*0.32/A19</f>
        <v>0.016846538562779678</v>
      </c>
      <c r="B23" t="s">
        <v>23</v>
      </c>
      <c r="C23" s="1">
        <v>0.03</v>
      </c>
    </row>
    <row r="24" spans="1:5" ht="15.75">
      <c r="A24" s="21" t="s">
        <v>24</v>
      </c>
      <c r="B24" s="21"/>
      <c r="C24" s="21"/>
      <c r="D24" s="5">
        <f>E17/E22</f>
        <v>9.283124387875292</v>
      </c>
      <c r="E24" s="5">
        <f>(B17*9.81/(((1.23*C17*C17/(3.6*3.6))/2)*A19))/SUM(A23,B22,C22,D22)</f>
        <v>10.022483299842865</v>
      </c>
    </row>
    <row r="25" spans="1:5" ht="15.75">
      <c r="A25" s="21" t="s">
        <v>9</v>
      </c>
      <c r="B25" s="21"/>
      <c r="C25" s="21"/>
      <c r="D25" s="6">
        <f>C17/(3.6*D24)</f>
        <v>1.1071464033382559</v>
      </c>
      <c r="E25" s="19">
        <f>C17/(3.6*E24)</f>
        <v>1.0254721779320817</v>
      </c>
    </row>
    <row r="26" spans="1:6" ht="12.75">
      <c r="A26" s="9" t="s">
        <v>5</v>
      </c>
      <c r="B26" s="13" t="s">
        <v>21</v>
      </c>
      <c r="C26" s="9" t="s">
        <v>6</v>
      </c>
      <c r="D26" s="9" t="s">
        <v>7</v>
      </c>
      <c r="E26" s="9" t="s">
        <v>19</v>
      </c>
      <c r="F26" s="9" t="s">
        <v>25</v>
      </c>
    </row>
    <row r="27" spans="1:6" ht="12.75">
      <c r="A27" s="9">
        <v>20</v>
      </c>
      <c r="B27" s="14">
        <f>$B$12*COS($B$13/57.3)+SQRT((A27/3.6)*(A27/3.6)-($B$12*SIN($B$13/57.3)*$B$12*SIN($B$13/57.3)))</f>
        <v>5.183299753183712</v>
      </c>
      <c r="C27" s="17">
        <f>($B$17*9.81/(((1.23*A27*A27/(3.6*3.6))/2)*$A$19))/($A$22+(0.62*0.001*$D$19*$B$19/$A$19)+$C$22+$C$23*($A$35-A27)/($A$35-$A$27)+(0.0735*(5.15/$E$19)*($B$17*9.81/(((1.23*A27*A27/(3.6*3.6))/2)*$A$19))*($B$17*9.81/(((1.23*A27*A27/(3.6*3.6))/2)*$A$19))))</f>
        <v>5.30574393803072</v>
      </c>
      <c r="D27" s="15">
        <f aca="true" t="shared" si="0" ref="D27:D43">A27/(3.6*C27)</f>
        <v>1.0470832404357522</v>
      </c>
      <c r="E27" s="16">
        <f>B27/F27</f>
        <v>2.532041516826824</v>
      </c>
      <c r="F27" s="23">
        <f>D27+$B$14</f>
        <v>2.047083240435752</v>
      </c>
    </row>
    <row r="28" spans="1:6" ht="12.75">
      <c r="A28" s="9">
        <v>22</v>
      </c>
      <c r="B28" s="14">
        <f aca="true" t="shared" si="1" ref="B28:B44">$B$12*COS($B$13/57.3)+SQRT((A28/3.6)*(A28/3.6)-($B$12*SIN($B$13/57.3)*$B$12*SIN($B$13/57.3)))</f>
        <v>5.774803161763805</v>
      </c>
      <c r="C28" s="17">
        <f>($B$17*9.81/(((1.23*A28*A28/(3.6*3.6))/2)*$A$19))/($A$22+(0.62*0.001*$D$19*$B$19/$A$19)+$C$22+$C$23*($A$35-A28)/($A$35-$A$27)+(0.0735*(5.15/$E$19)*($B$17*9.81/(((1.23*A28*A28/(3.6*3.6))/2)*$A$19))*($B$17*9.81/(((1.23*A28*A28/(3.6*3.6))/2)*$A$19))))</f>
        <v>6.024615838572022</v>
      </c>
      <c r="D28" s="15">
        <f t="shared" si="0"/>
        <v>1.0143569772507837</v>
      </c>
      <c r="E28" s="16">
        <f aca="true" t="shared" si="2" ref="E28:E44">B28/F28</f>
        <v>2.8668221308247555</v>
      </c>
      <c r="F28" s="23">
        <f aca="true" t="shared" si="3" ref="F28:F44">D28+$B$14</f>
        <v>2.0143569772507837</v>
      </c>
    </row>
    <row r="29" spans="1:6" ht="12.75">
      <c r="A29" s="9">
        <v>26</v>
      </c>
      <c r="B29" s="14">
        <f t="shared" si="1"/>
        <v>6.940007609625774</v>
      </c>
      <c r="C29" s="17">
        <f>($B$17*9.81/(((1.23*A29*A29/(3.6*3.6))/2)*$A$19))/($A$22+(0.62*0.001*$D$19*$B$19/$A$19)+$C$22+$C$23*($A$35-A29)/($A$35-$A$27)+(0.0735*(5.15/$E$19)*($B$17*9.81/(((1.23*A29*A29/(3.6*3.6))/2)*$A$19))*($B$17*9.81/(((1.23*A29*A29/(3.6*3.6))/2)*$A$19))))</f>
        <v>7.223781140763903</v>
      </c>
      <c r="D29" s="15">
        <f t="shared" si="0"/>
        <v>0.9997841963216626</v>
      </c>
      <c r="E29" s="16">
        <f t="shared" si="2"/>
        <v>3.470378265010293</v>
      </c>
      <c r="F29" s="23">
        <f t="shared" si="3"/>
        <v>1.9997841963216625</v>
      </c>
    </row>
    <row r="30" spans="1:6" ht="12.75">
      <c r="A30" s="9">
        <v>28</v>
      </c>
      <c r="B30" s="14">
        <f t="shared" si="1"/>
        <v>7.516468967401264</v>
      </c>
      <c r="C30" s="17">
        <f>($B$17*9.81/(((1.23*A30*A30/(3.6*3.6))/2)*$A$19))/($A$22+(0.62*0.001*$D$19*$B$19/$A$19)+$C$22+$C$23*($A$35-A30)/($A$35-$A$27)+(0.0735*(5.15/$E$19)*($B$17*9.81/(((1.23*A30*A30/(3.6*3.6))/2)*$A$19))*($B$17*9.81/(((1.23*A30*A30/(3.6*3.6))/2)*$A$19))))</f>
        <v>7.692660715871453</v>
      </c>
      <c r="D30" s="15">
        <f t="shared" si="0"/>
        <v>1.0110647102543742</v>
      </c>
      <c r="E30" s="16">
        <f t="shared" si="2"/>
        <v>3.737556991117668</v>
      </c>
      <c r="F30" s="23">
        <f t="shared" si="3"/>
        <v>2.011064710254374</v>
      </c>
    </row>
    <row r="31" spans="1:6" ht="12.75">
      <c r="A31" s="9">
        <v>30</v>
      </c>
      <c r="B31" s="14">
        <f t="shared" si="1"/>
        <v>8.090005466695239</v>
      </c>
      <c r="C31" s="18">
        <f>($B$17*9.81/(((1.23*A31*A31/(3.6*3.6))/2)*$A$19))/($A$22+(0.62*0.001*$D$19*$B$19/$A$19)+$C$22+$C$23*($A$35-A31)/($A$35-$A$27)*0.9+(0.0735*(5.15/$E$19)*($B$17*9.81/(((1.23*A31*A31/(3.6*3.6))/2)*$A$19))*($B$17*9.81/(((1.23*A31*A31/(3.6*3.6))/2)*$A$19))))</f>
        <v>8.170322456173283</v>
      </c>
      <c r="D31" s="15">
        <f t="shared" si="0"/>
        <v>1.0199515842899056</v>
      </c>
      <c r="E31" s="16">
        <f t="shared" si="2"/>
        <v>4.005049195047515</v>
      </c>
      <c r="F31" s="23">
        <f t="shared" si="3"/>
        <v>2.0199515842899056</v>
      </c>
    </row>
    <row r="32" spans="1:6" ht="12.75">
      <c r="A32" s="9">
        <v>32</v>
      </c>
      <c r="B32" s="14">
        <f t="shared" si="1"/>
        <v>8.661198186760396</v>
      </c>
      <c r="C32" s="18">
        <f>($B$17*9.81/(((1.23*A32*A32/(3.6*3.6))/2)*$A$19))/($A$22+(0.62*0.001*$D$19*$B$19/$A$19)+$C$22+$C$23*($A$35-A32)/($A$35-$A$27)*0.8+(0.0735*(5.15/$E$19)*($B$17*9.81/(((1.23*A32*A32/(3.6*3.6))/2)*$A$19))*($B$17*9.81/(((1.23*A32*A32/(3.6*3.6))/2)*$A$19))))</f>
        <v>8.572215653680757</v>
      </c>
      <c r="D32" s="15">
        <f t="shared" si="0"/>
        <v>1.0369418185451456</v>
      </c>
      <c r="E32" s="16">
        <f t="shared" si="2"/>
        <v>4.2520596847221315</v>
      </c>
      <c r="F32" s="23">
        <f t="shared" si="3"/>
        <v>2.0369418185451456</v>
      </c>
    </row>
    <row r="33" spans="1:6" ht="12.75">
      <c r="A33" s="9">
        <v>34</v>
      </c>
      <c r="B33" s="14">
        <f t="shared" si="1"/>
        <v>9.23048225591866</v>
      </c>
      <c r="C33" s="18">
        <f>($B$17*9.81/(((1.23*A33*A33/(3.6*3.6))/2)*$A$19))/($A$22+(0.62*0.001*$D$19*$B$19/$A$19)+$C$22+$C$23*($A$35-A33)/($A$35-$A$27)*0.7+(0.0735*(5.15/$E$19)*($B$17*9.81/(((1.23*A33*A33/(3.6*3.6))/2)*$A$19))*($B$17*9.81/(((1.23*A33*A33/(3.6*3.6))/2)*$A$19))))</f>
        <v>8.887420445624993</v>
      </c>
      <c r="D33" s="15">
        <f t="shared" si="0"/>
        <v>1.0626755538603618</v>
      </c>
      <c r="E33" s="16">
        <f t="shared" si="2"/>
        <v>4.475004437146465</v>
      </c>
      <c r="F33" s="23">
        <f t="shared" si="3"/>
        <v>2.0626755538603616</v>
      </c>
    </row>
    <row r="34" spans="1:6" ht="12.75">
      <c r="A34" s="9">
        <v>36</v>
      </c>
      <c r="B34" s="14">
        <f t="shared" si="1"/>
        <v>9.798190370909921</v>
      </c>
      <c r="C34" s="18">
        <f>($B$17*9.81/(((1.23*A34*A34/(3.6*3.6))/2)*$A$19))/($A$22+(0.62*0.001*$D$19*$B$19/$A$19)+$C$22+$C$23*($A$35-A34)/($A$35-$A$27)*0.4+(0.0735*(5.15/$E$19)*($B$17*9.81/(((1.23*A34*A34/(3.6*3.6))/2)*$A$19))*($B$17*9.81/(((1.23*A34*A34/(3.6*3.6))/2)*$A$19))))</f>
        <v>9.181088219904973</v>
      </c>
      <c r="D34" s="15">
        <f t="shared" si="0"/>
        <v>1.089195502807564</v>
      </c>
      <c r="E34" s="16">
        <f t="shared" si="2"/>
        <v>4.689934646012128</v>
      </c>
      <c r="F34" s="23">
        <f t="shared" si="3"/>
        <v>2.0891955028075637</v>
      </c>
    </row>
    <row r="35" spans="1:6" ht="12.75">
      <c r="A35" s="9">
        <v>38</v>
      </c>
      <c r="B35" s="14">
        <f t="shared" si="1"/>
        <v>10.364581504020336</v>
      </c>
      <c r="C35" s="17">
        <f>($B$17*9.81/(((1.23*A35*A35/(3.6*3.6))/2)*$A$19))/($A$22+(0.62*0.001*$D$19*$B$19/$A$19)+$C$22+$C$23*($A$35-A35)/($A$35-$A$27)+(0.0735*(5.15/$E$19)*($B$17*9.81/(((1.23*A35*A35/(3.6*3.6))/2)*$A$19))*($B$17*9.81/(((1.23*A35*A35/(3.6*3.6))/2)*$A$19))))</f>
        <v>9.197747003233529</v>
      </c>
      <c r="D35" s="15">
        <f t="shared" si="0"/>
        <v>1.1476240379132716</v>
      </c>
      <c r="E35" s="16">
        <f t="shared" si="2"/>
        <v>4.826068865429086</v>
      </c>
      <c r="F35" s="23">
        <f t="shared" si="3"/>
        <v>2.1476240379132716</v>
      </c>
    </row>
    <row r="36" spans="1:6" ht="12.75">
      <c r="A36" s="9">
        <v>40</v>
      </c>
      <c r="B36" s="14">
        <f t="shared" si="1"/>
        <v>10.929860401590233</v>
      </c>
      <c r="C36" s="15">
        <f aca="true" t="shared" si="4" ref="C36:C43">($B$17*9.81/(((1.23*A36*A36/(3.6*3.6))/2)*$A$19))/($A$22+(0.62*0.001*$D$19*$B$19/$A$19)+$C$22+(0.0735*(5.15/$E$19)*($B$17*9.81/(((1.23*A36*A36/(3.6*3.6))/2)*$A$19))*($B$17*9.81/(((1.23*A36*A36/(3.6*3.6))/2)*$A$19))))</f>
        <v>8.96712430937356</v>
      </c>
      <c r="D36" s="15">
        <f t="shared" si="0"/>
        <v>1.239094131827345</v>
      </c>
      <c r="E36" s="16">
        <f t="shared" si="2"/>
        <v>4.881376019984597</v>
      </c>
      <c r="F36" s="23">
        <f t="shared" si="3"/>
        <v>2.239094131827345</v>
      </c>
    </row>
    <row r="37" spans="1:6" ht="12.75">
      <c r="A37" s="9">
        <v>42</v>
      </c>
      <c r="B37" s="14">
        <f t="shared" si="1"/>
        <v>11.4941911657518</v>
      </c>
      <c r="C37" s="15">
        <f t="shared" si="4"/>
        <v>8.675457646255321</v>
      </c>
      <c r="D37" s="15">
        <f t="shared" si="0"/>
        <v>1.3447897669931537</v>
      </c>
      <c r="E37" s="16">
        <f t="shared" si="2"/>
        <v>4.902013531256323</v>
      </c>
      <c r="F37" s="23">
        <f t="shared" si="3"/>
        <v>2.344789766993154</v>
      </c>
    </row>
    <row r="38" spans="1:6" ht="12.75">
      <c r="A38" s="9">
        <v>44</v>
      </c>
      <c r="B38" s="14">
        <f t="shared" si="1"/>
        <v>12.057706924821195</v>
      </c>
      <c r="C38" s="15">
        <f t="shared" si="4"/>
        <v>8.342732158413735</v>
      </c>
      <c r="D38" s="15">
        <f t="shared" si="0"/>
        <v>1.465014337047364</v>
      </c>
      <c r="E38" s="16">
        <f t="shared" si="2"/>
        <v>4.891536225003916</v>
      </c>
      <c r="F38" s="23">
        <f t="shared" si="3"/>
        <v>2.4650143370473643</v>
      </c>
    </row>
    <row r="39" spans="1:6" ht="12.75">
      <c r="A39" s="9">
        <v>46</v>
      </c>
      <c r="B39" s="14">
        <f t="shared" si="1"/>
        <v>12.620516853080076</v>
      </c>
      <c r="C39" s="15">
        <f t="shared" si="4"/>
        <v>7.98549652634481</v>
      </c>
      <c r="D39" s="15">
        <f t="shared" si="0"/>
        <v>1.600123140198338</v>
      </c>
      <c r="E39" s="16">
        <f t="shared" si="2"/>
        <v>4.853815058973468</v>
      </c>
      <c r="F39" s="23">
        <f t="shared" si="3"/>
        <v>2.6001231401983382</v>
      </c>
    </row>
    <row r="40" spans="1:6" ht="12.75">
      <c r="A40" s="9">
        <v>48</v>
      </c>
      <c r="B40" s="14">
        <f t="shared" si="1"/>
        <v>13.182711354599132</v>
      </c>
      <c r="C40" s="15">
        <f t="shared" si="4"/>
        <v>7.616816693595234</v>
      </c>
      <c r="D40" s="15">
        <f t="shared" si="0"/>
        <v>1.7505125657736988</v>
      </c>
      <c r="E40" s="16">
        <f t="shared" si="2"/>
        <v>4.792819897876356</v>
      </c>
      <c r="F40" s="23">
        <f t="shared" si="3"/>
        <v>2.7505125657736986</v>
      </c>
    </row>
    <row r="41" spans="1:6" ht="12.75">
      <c r="A41" s="9">
        <v>50</v>
      </c>
      <c r="B41" s="14">
        <f t="shared" si="1"/>
        <v>13.74436595042593</v>
      </c>
      <c r="C41" s="15">
        <f t="shared" si="4"/>
        <v>7.246583965607449</v>
      </c>
      <c r="D41" s="15">
        <f t="shared" si="0"/>
        <v>1.9166118759964779</v>
      </c>
      <c r="E41" s="16">
        <f t="shared" si="2"/>
        <v>4.712442565135646</v>
      </c>
      <c r="F41" s="23">
        <f t="shared" si="3"/>
        <v>2.9166118759964776</v>
      </c>
    </row>
    <row r="42" spans="1:6" ht="12.75">
      <c r="A42" s="9">
        <v>52</v>
      </c>
      <c r="B42" s="14">
        <f t="shared" si="1"/>
        <v>14.305544233966117</v>
      </c>
      <c r="C42" s="15">
        <f t="shared" si="4"/>
        <v>6.881987482289894</v>
      </c>
      <c r="D42" s="15">
        <f t="shared" si="0"/>
        <v>2.098876884274459</v>
      </c>
      <c r="E42" s="16">
        <f t="shared" si="2"/>
        <v>4.616364175860274</v>
      </c>
      <c r="F42" s="23">
        <f t="shared" si="3"/>
        <v>3.098876884274459</v>
      </c>
    </row>
    <row r="43" spans="1:6" ht="12.75">
      <c r="A43" s="9">
        <v>54</v>
      </c>
      <c r="B43" s="14">
        <f t="shared" si="1"/>
        <v>14.866300146164178</v>
      </c>
      <c r="C43" s="15">
        <f t="shared" si="4"/>
        <v>6.528025794356073</v>
      </c>
      <c r="D43" s="15">
        <f t="shared" si="0"/>
        <v>2.297785038314115</v>
      </c>
      <c r="E43" s="16">
        <f t="shared" si="2"/>
        <v>4.5079651867679305</v>
      </c>
      <c r="F43" s="23">
        <f t="shared" si="3"/>
        <v>3.297785038314115</v>
      </c>
    </row>
    <row r="44" spans="1:6" ht="12.75">
      <c r="A44" s="9">
        <v>60</v>
      </c>
      <c r="B44" s="14">
        <f t="shared" si="1"/>
        <v>16.546462926650616</v>
      </c>
      <c r="C44" s="15">
        <f>($B$17*9.81/(((1.23*A44*A44/(3.6*3.6))/2)*$A$19))/($A$22+(0.62*0.001*$D$19*$B$19/$A$19)+$C$22+(0.0735*(5.15/$E$19)*($B$17*9.81/(((1.23*A44*A44/(3.6*3.6))/2)*$A$19))*($B$17*9.81/(((1.23*A44*A44/(3.6*3.6))/2)*$A$19))))</f>
        <v>5.556682364605426</v>
      </c>
      <c r="D44" s="15">
        <f>A44/(3.6*C44)</f>
        <v>2.9993916465027506</v>
      </c>
      <c r="E44" s="16">
        <f t="shared" si="2"/>
        <v>4.137244958522528</v>
      </c>
      <c r="F44" s="23">
        <f t="shared" si="3"/>
        <v>3.9993916465027506</v>
      </c>
    </row>
  </sheetData>
  <mergeCells count="4">
    <mergeCell ref="A15:C15"/>
    <mergeCell ref="A20:D20"/>
    <mergeCell ref="A24:C24"/>
    <mergeCell ref="A25:C25"/>
  </mergeCells>
  <printOptions/>
  <pageMargins left="0.75" right="0.75" top="2.99" bottom="5.93" header="0.5" footer="0.5"/>
  <pageSetup horizontalDpi="1200" verticalDpi="12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Угнивенко</dc:creator>
  <cp:keywords/>
  <dc:description/>
  <cp:lastModifiedBy>A</cp:lastModifiedBy>
  <cp:lastPrinted>2000-12-27T11:23:11Z</cp:lastPrinted>
  <dcterms:created xsi:type="dcterms:W3CDTF">2000-12-26T10:14:24Z</dcterms:created>
  <dcterms:modified xsi:type="dcterms:W3CDTF">2011-01-13T13:54:28Z</dcterms:modified>
  <cp:category/>
  <cp:version/>
  <cp:contentType/>
  <cp:contentStatus/>
</cp:coreProperties>
</file>